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<sst xmlns="http://schemas.openxmlformats.org/spreadsheetml/2006/main" count="4323" uniqueCount="1004">
  <si>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</si>
  <si>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</si>
  <si>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</si>
  <si>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</si>
  <si>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</si>
  <si>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</si>
  <si>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</si>
  <si>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</si>
  <si>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</si>
  <si>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</si>
  <si>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</si>
  <si>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</si>
  <si>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</si>
  <si>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</si>
  <si>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</si>
  <si>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</si>
  <si>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</si>
  <si>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</si>
  <si>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</si>
  <si>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</si>
  <si>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</si>
  <si>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</si>
  <si>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</si>
  <si>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</si>
  <si>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</si>
  <si>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</si>
  <si>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</si>
  <si>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</si>
  <si>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</si>
  <si>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</si>
  <si>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</si>
  <si>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</si>
  <si>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</si>
  <si>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</si>
  <si>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</si>
  <si>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</si>
  <si>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</si>
  <si>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</si>
  <si>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</si>
  <si>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</si>
  <si>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</si>
  <si>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</si>
  <si>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</si>
  <si>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</si>
  <si>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</si>
  <si>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</si>
  <si>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</si>
  <si>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</si>
  <si>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</si>
  <si>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</si>
  <si>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</si>
  <si>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</si>
  <si>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</si>
  <si>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</si>
  <si>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</si>
  <si>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</si>
  <si>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</si>
  <si>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</si>
  <si>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</si>
  <si>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</si>
  <si>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</si>
  <si>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</si>
  <si>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</si>
  <si>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</si>
  <si>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</si>
  <si>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</si>
  <si>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</si>
  <si>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</si>
  <si>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</si>
  <si>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</si>
  <si>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</si>
  <si>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</si>
  <si>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</si>
  <si>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</si>
  <si>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</si>
  <si>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</si>
  <si>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</si>
  <si>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</si>
  <si>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</si>
  <si>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</si>
  <si>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</si>
  <si>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</si>
  <si>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</si>
  <si>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</si>
  <si>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</si>
  <si>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</si>
  <si>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</si>
  <si>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</si>
  <si>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</si>
  <si>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</si>
  <si>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</si>
  <si>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</si>
  <si>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</si>
  <si>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</si>
  <si>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</si>
  <si>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</si>
  <si>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</si>
  <si>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</si>
  <si>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</si>
  <si>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</si>
  <si>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</si>
  <si>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</si>
  <si>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</si>
  <si>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</si>
  <si>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</si>
  <si>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</si>
  <si>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</si>
  <si>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</si>
  <si>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</si>
  <si>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</si>
  <si>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</si>
  <si>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</si>
  <si>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</si>
  <si>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</si>
  <si>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</si>
  <si>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</si>
  <si>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</si>
  <si>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</si>
  <si>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</si>
  <si>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</si>
  <si>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</si>
  <si>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</si>
  <si>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</si>
  <si>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</si>
  <si>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</si>
  <si>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</si>
  <si>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</si>
  <si>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</si>
  <si>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</si>
  <si>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</si>
  <si>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</si>
  <si>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</si>
  <si>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</si>
  <si>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</si>
  <si>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</si>
  <si>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</si>
  <si>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</si>
  <si>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</si>
  <si>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</si>
  <si>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</si>
  <si>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</si>
  <si>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</si>
  <si>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</si>
  <si>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</si>
  <si>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</si>
  <si>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</si>
  <si>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</si>
  <si>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</si>
  <si>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</si>
  <si>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</si>
  <si>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</si>
  <si>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</si>
  <si>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</si>
  <si>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</si>
  <si>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</si>
  <si>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</si>
  <si>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</si>
  <si>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</si>
  <si>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</si>
  <si>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</si>
  <si>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</si>
  <si>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</si>
  <si>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</si>
  <si>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</si>
  <si>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</si>
  <si>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</si>
  <si>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</si>
  <si>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</si>
  <si>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</si>
  <si>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</si>
  <si>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</si>
  <si>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</si>
  <si>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</si>
  <si>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</si>
  <si>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</si>
  <si>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</si>
  <si>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</si>
  <si>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</si>
  <si>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</si>
  <si>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</si>
  <si>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</si>
  <si>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</si>
  <si>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</si>
  <si>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</si>
  <si>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</si>
  <si>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</si>
  <si>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</si>
  <si>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</si>
  <si>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</si>
  <si>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</si>
  <si>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</si>
  <si>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</si>
  <si>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</si>
  <si>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</si>
  <si>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</si>
  <si>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</si>
  <si>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</si>
  <si>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</si>
  <si>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</si>
  <si>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</si>
  <si>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</si>
  <si>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</si>
  <si>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</si>
  <si>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</si>
  <si>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</si>
  <si>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</si>
  <si>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</si>
  <si>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</si>
  <si>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</si>
  <si>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</si>
  <si>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</si>
  <si>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</si>
  <si>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</si>
  <si>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</si>
  <si>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</si>
  <si>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</si>
  <si>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</si>
  <si>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</si>
  <si>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</si>
  <si>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</si>
  <si>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</si>
  <si>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</si>
  <si>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</si>
  <si>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</si>
  <si>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</si>
  <si>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</si>
  <si>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</si>
  <si>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</si>
  <si>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</si>
  <si>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</si>
  <si>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</si>
  <si>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</si>
  <si>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</si>
  <si>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</si>
  <si>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</si>
  <si>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</si>
  <si>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</si>
  <si>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</si>
  <si>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</si>
  <si>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</si>
  <si>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</si>
  <si>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</si>
  <si>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</si>
  <si>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</si>
  <si>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</si>
  <si>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</si>
  <si>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</si>
  <si>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</si>
  <si>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</si>
  <si>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</si>
  <si>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</si>
  <si>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</si>
  <si>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</si>
  <si>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</si>
  <si>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</si>
  <si>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</si>
  <si>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</si>
  <si>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</si>
  <si>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</si>
  <si>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</si>
  <si>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</si>
  <si>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</si>
  <si>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</si>
  <si>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</si>
  <si>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</si>
  <si>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</si>
  <si>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</si>
  <si>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</si>
  <si>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</si>
  <si>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</si>
  <si>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</si>
  <si>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</si>
  <si>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</si>
  <si>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</si>
  <si>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</si>
  <si>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</si>
  <si>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</si>
  <si>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</si>
  <si>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</si>
  <si>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</si>
  <si>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</si>
  <si>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</si>
  <si>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</si>
  <si>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</si>
  <si>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</si>
  <si>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</si>
  <si>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</si>
  <si>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</si>
  <si>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</si>
  <si>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</si>
  <si>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</si>
  <si>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</si>
  <si>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</si>
  <si>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</si>
  <si>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</si>
  <si>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</si>
  <si>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</si>
  <si>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</si>
  <si>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</si>
  <si>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</si>
  <si>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</si>
  <si>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</si>
  <si>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</si>
  <si>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</si>
  <si>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</si>
  <si>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</si>
  <si>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</si>
  <si>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</si>
  <si>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</si>
  <si>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</si>
  <si>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</si>
  <si>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</si>
  <si>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</si>
  <si>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</si>
  <si>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</si>
  <si>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</si>
  <si>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</si>
  <si>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</si>
  <si>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</si>
  <si>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</si>
  <si>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</si>
  <si>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</si>
  <si>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</si>
  <si>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</si>
  <si>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</si>
  <si>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</si>
  <si>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</si>
  <si>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</si>
  <si>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</si>
  <si>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</si>
  <si>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</si>
  <si>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</si>
  <si>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</si>
  <si>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</si>
  <si>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</si>
  <si>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</si>
  <si>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</si>
  <si>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</si>
  <si>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</si>
  <si>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</si>
  <si>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</si>
  <si>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</si>
  <si>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</si>
  <si>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</si>
  <si>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</si>
  <si>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</si>
  <si>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</si>
  <si>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</si>
  <si>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</si>
  <si>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</si>
  <si>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</si>
  <si>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</si>
  <si>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</si>
  <si>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</si>
  <si>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</si>
  <si>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</si>
  <si>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</si>
  <si>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</si>
  <si>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</si>
  <si>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</si>
  <si>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</si>
  <si>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</si>
  <si>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</si>
  <si>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</si>
  <si>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</si>
  <si>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</si>
  <si>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</si>
  <si>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</si>
  <si>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</si>
  <si>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</si>
  <si>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</si>
  <si>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</si>
  <si>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</si>
  <si>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</si>
  <si>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</si>
  <si>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</si>
  <si>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</si>
  <si>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</si>
  <si>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</si>
  <si>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</si>
  <si>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</si>
  <si>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</si>
  <si>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</si>
  <si>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</si>
  <si>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</si>
  <si>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</si>
  <si>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</si>
  <si>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</si>
  <si>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</si>
  <si>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</si>
  <si>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</si>
  <si>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</si>
  <si>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</si>
  <si>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</si>
  <si>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</si>
  <si>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</si>
  <si>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</si>
  <si>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</si>
  <si>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</si>
  <si>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</si>
  <si>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</si>
  <si>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</si>
  <si>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</si>
  <si>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</si>
  <si>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</si>
  <si>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</si>
  <si>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</si>
  <si>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</si>
  <si>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</si>
  <si>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</si>
  <si>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</si>
  <si>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</si>
  <si>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</si>
  <si>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</si>
  <si>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</si>
  <si>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</si>
  <si>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</si>
  <si>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</si>
  <si>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</si>
  <si>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</si>
  <si>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</si>
  <si>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</si>
  <si>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</si>
  <si>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</si>
  <si>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</si>
  <si>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</si>
  <si>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</si>
  <si>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</si>
  <si>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</si>
  <si>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</si>
  <si>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</si>
  <si>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</si>
  <si>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</si>
  <si>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</si>
  <si>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</si>
  <si>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</si>
  <si>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</si>
  <si>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</si>
  <si>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</si>
  <si>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</si>
  <si>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</si>
  <si>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</si>
  <si>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</si>
  <si>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</si>
  <si>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</si>
  <si>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</si>
  <si>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</si>
  <si>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</si>
  <si>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</si>
  <si>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</si>
  <si>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</si>
  <si>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</si>
  <si>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</si>
  <si>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</si>
  <si>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</si>
  <si>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</si>
  <si>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</si>
  <si>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</si>
  <si>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</si>
  <si>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</si>
  <si>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</si>
  <si>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</si>
  <si>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</si>
  <si>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</si>
  <si>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</si>
  <si>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</si>
  <si>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</si>
  <si>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</si>
  <si>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</si>
  <si>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</si>
  <si>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</si>
  <si>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</si>
  <si>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</si>
  <si>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</si>
  <si>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</si>
  <si>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</si>
  <si>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</si>
  <si>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</si>
  <si>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</si>
  <si>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</si>
  <si>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</si>
  <si>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</si>
  <si>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</si>
  <si>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</si>
  <si>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</si>
  <si>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</si>
  <si>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</si>
  <si>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</si>
  <si>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</si>
  <si>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</si>
  <si>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</si>
  <si>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</si>
  <si>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</si>
  <si>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</si>
  <si>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</si>
  <si>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</si>
  <si>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</si>
  <si>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</si>
  <si>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</si>
  <si>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</si>
  <si>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</si>
  <si>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</si>
  <si>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</si>
  <si>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</si>
  <si>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</si>
  <si>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</si>
  <si>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</si>
  <si>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</si>
  <si>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</si>
  <si>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</si>
  <si>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</si>
  <si>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</si>
  <si>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</si>
  <si>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</si>
  <si>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</si>
  <si>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</si>
  <si>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</si>
  <si>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</si>
  <si>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</si>
  <si>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</si>
  <si>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</si>
  <si>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</si>
  <si>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</si>
  <si>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</si>
  <si>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</si>
  <si>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</si>
  <si>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</si>
  <si>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</si>
  <si>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</si>
  <si>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</si>
  <si>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</si>
  <si>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</si>
  <si>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</si>
  <si>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</si>
  <si>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</si>
  <si>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</si>
  <si>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</si>
  <si>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</si>
  <si>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</si>
  <si>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</si>
  <si>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</si>
  <si>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</si>
  <si>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</si>
  <si>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</si>
  <si>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</si>
  <si>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</si>
  <si>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</si>
  <si>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</si>
  <si>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</si>
  <si>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</si>
  <si>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</si>
  <si>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</si>
  <si>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</si>
  <si>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</si>
  <si>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</si>
  <si>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</si>
  <si>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</si>
  <si>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</si>
  <si>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</si>
  <si>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</si>
  <si>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</si>
  <si>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</si>
  <si>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</si>
  <si>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</si>
  <si>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</si>
  <si>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</si>
  <si>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</si>
  <si>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</si>
  <si>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</si>
  <si>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</si>
  <si>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</si>
  <si>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</si>
  <si>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</si>
  <si>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</si>
  <si>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</si>
  <si>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</si>
  <si>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</si>
  <si>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</si>
  <si>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</si>
  <si>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</si>
  <si>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</si>
  <si>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</si>
  <si>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</si>
  <si>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</si>
  <si>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</si>
  <si>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</si>
  <si>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</si>
  <si>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</si>
  <si>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</si>
  <si>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</si>
  <si>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</si>
  <si>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</si>
  <si>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</si>
  <si>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</si>
  <si>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</si>
  <si>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</si>
  <si>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</si>
  <si>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</si>
  <si>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</si>
  <si>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</si>
  <si>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</si>
  <si>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</si>
  <si>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</si>
  <si>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</si>
  <si>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</si>
  <si>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</si>
  <si>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</si>
  <si>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</si>
  <si>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</si>
  <si>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</si>
  <si>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</si>
  <si>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</si>
  <si>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</si>
  <si>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</si>
  <si>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</si>
  <si>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</si>
  <si>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</si>
  <si>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</si>
  <si>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</si>
  <si>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</si>
  <si>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</si>
  <si>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</si>
  <si>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</si>
  <si>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</si>
  <si>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</si>
  <si>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</si>
  <si>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</si>
  <si>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</si>
  <si>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</si>
  <si>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</si>
  <si>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</si>
  <si>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</si>
  <si>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</si>
  <si>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</si>
  <si>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</si>
  <si>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</si>
  <si>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</si>
  <si>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</si>
  <si>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</si>
  <si>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</si>
  <si>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</si>
  <si>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</si>
  <si>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</si>
  <si>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</si>
  <si>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</si>
  <si>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</si>
  <si>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</si>
  <si>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</si>
  <si>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</si>
  <si>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</si>
  <si>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</si>
  <si>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</si>
  <si>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</si>
  <si>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</si>
  <si>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</si>
  <si>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</si>
  <si>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</si>
  <si>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</si>
  <si>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</si>
  <si>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</si>
  <si>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</si>
  <si>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</si>
  <si>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</si>
  <si>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</si>
  <si>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</si>
  <si>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</si>
  <si>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</si>
  <si>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</si>
  <si>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</si>
  <si>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</si>
  <si>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</si>
  <si>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</si>
  <si>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</si>
  <si>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</si>
  <si>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</si>
  <si>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</si>
  <si>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</si>
  <si>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</si>
  <si>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</si>
  <si>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</si>
  <si>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</si>
  <si>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</si>
  <si>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</si>
  <si>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</si>
  <si>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</si>
  <si>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</si>
  <si>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</si>
  <si>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</si>
  <si>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</si>
  <si>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</si>
  <si>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</si>
  <si>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</si>
  <si>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</si>
  <si>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</si>
  <si>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</si>
  <si>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</si>
  <si>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</si>
  <si>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</si>
  <si>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</si>
  <si>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</si>
  <si>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</si>
  <si>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</si>
  <si>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</si>
  <si>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</si>
  <si>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</si>
  <si>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</si>
  <si>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</si>
  <si>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</si>
  <si>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</si>
  <si>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</si>
  <si>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</si>
  <si>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</si>
  <si>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</si>
  <si>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</si>
  <si>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</si>
  <si>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</si>
  <si>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</si>
  <si>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</si>
  <si>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</si>
  <si>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</si>
  <si>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</si>
  <si>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</si>
  <si>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</si>
  <si>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</si>
  <si>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</si>
  <si>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</si>
  <si>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</si>
  <si>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</si>
  <si>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</si>
  <si>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</si>
  <si>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</si>
  <si>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</si>
  <si>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</si>
  <si>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</si>
  <si>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</si>
  <si>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</si>
  <si>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</si>
  <si>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</si>
  <si>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</si>
  <si>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</si>
  <si>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</si>
  <si>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</si>
  <si>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</si>
  <si>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</si>
  <si>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</si>
  <si>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</si>
  <si>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</si>
  <si>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</si>
  <si>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</si>
  <si>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</si>
  <si>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</si>
  <si>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</si>
  <si>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</si>
  <si>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</si>
  <si>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</si>
  <si>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</si>
  <si>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</si>
  <si>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</si>
  <si>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</si>
  <si>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</si>
  <si>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</si>
  <si>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</si>
  <si>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</si>
  <si>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</si>
  <si>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</si>
  <si>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</si>
  <si>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</si>
  <si>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</si>
  <si>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</si>
  <si>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</si>
  <si>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</si>
  <si>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</si>
  <si>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</si>
  <si>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</si>
  <si>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</si>
  <si>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</si>
  <si>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</si>
  <si>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</si>
  <si>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</si>
  <si>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</si>
  <si>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</si>
  <si>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</si>
  <si>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</si>
  <si>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</si>
  <si>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</si>
  <si>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</si>
  <si>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</si>
  <si>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</si>
  <si>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</si>
  <si>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</si>
  <si>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</si>
  <si>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</si>
  <si>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</si>
  <si>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</si>
  <si>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</si>
  <si>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</si>
  <si>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</si>
  <si>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</si>
  <si>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</si>
  <si>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</si>
  <si>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</si>
  <si>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</si>
  <si>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</si>
  <si>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</si>
  <si>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</si>
  <si>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</si>
  <si>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</si>
  <si>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</si>
  <si>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</si>
  <si>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</si>
  <si>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</si>
  <si>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</si>
  <si>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</si>
  <si>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</si>
  <si>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</si>
  <si>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</si>
  <si>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</si>
  <si>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</si>
  <si>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</si>
  <si>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</si>
  <si>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</si>
  <si>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</si>
  <si>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</si>
  <si>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</si>
  <si>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</si>
  <si>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</si>
  <si>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</si>
  <si>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</si>
  <si>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</si>
  <si>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</si>
  <si>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</si>
  <si>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</si>
  <si>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</si>
  <si>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</si>
  <si>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</si>
  <si>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</si>
  <si>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</si>
  <si>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</si>
  <si>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</si>
  <si>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</si>
  <si>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</si>
  <si>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</si>
  <si>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</si>
  <si>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</si>
  <si>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</si>
  <si>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</si>
  <si>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</si>
  <si>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</si>
  <si>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</si>
  <si>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</si>
  <si>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</si>
  <si>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</si>
  <si>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</si>
  <si>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</si>
  <si>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</si>
  <si>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</si>
  <si>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</si>
  <si>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</si>
  <si>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</si>
  <si>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</si>
  <si>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</si>
  <si>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</si>
  <si>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</si>
  <si>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</si>
  <si>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</si>
  <si>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</si>
  <si>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</si>
  <si>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</si>
  <si>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</si>
  <si>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</si>
  <si>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</si>
  <si>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</si>
  <si>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</si>
  <si>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</si>
  <si>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</si>
  <si>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</si>
  <si>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</si>
  <si>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</si>
  <si>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</si>
  <si>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</si>
  <si>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</si>
  <si>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</si>
  <si>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</si>
  <si>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</si>
  <si>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</si>
  <si>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</si>
  <si>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</si>
  <si>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</si>
  <si>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</si>
  <si>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</si>
  <si>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</si>
  <si>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</si>
  <si>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</si>
  <si>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</si>
  <si>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</si>
  <si>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</si>
  <si>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</si>
  <si>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</si>
  <si>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</si>
  <si>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</si>
  <si>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</si>
  <si>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</si>
  <si>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</si>
  <si>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</si>
  <si>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</si>
  <si>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</si>
  <si>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</si>
  <si>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</si>
  <si>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</si>
  <si>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</si>
  <si>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</si>
  <si>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</si>
  <si>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</si>
  <si>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</si>
  <si>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</si>
  <si>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</si>
  <si>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</si>
  <si>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</si>
  <si>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</si>
  <si>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</si>
  <si>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</si>
  <si>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</si>
  <si>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</si>
  <si>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</si>
  <si>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</si>
  <si>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</si>
  <si>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</si>
  <si>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</si>
  <si>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</si>
  <si>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</si>
  <si>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</si>
  <si>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</si>
  <si>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</si>
  <si>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</si>
  <si>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</si>
  <si>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</si>
  <si>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</si>
  <si>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</si>
  <si>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</si>
  <si>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</si>
  <si>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</si>
  <si>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</si>
  <si>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</si>
  <si>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</si>
  <si>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</si>
  <si>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</si>
  <si>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</si>
  <si>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</si>
  <si>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</si>
  <si>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</si>
  <si>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</si>
  <si>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</si>
  <si>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</si>
  <si>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</si>
  <si>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</si>
  <si>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</si>
  <si>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</si>
  <si>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</si>
  <si>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</si>
  <si>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</si>
  <si>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</si>
  <si>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</si>
  <si>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</si>
  <si>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</si>
  <si>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</si>
  <si>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</si>
  <si>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</si>
  <si>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</si>
  <si>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</si>
  <si>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</si>
  <si>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</si>
  <si>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</si>
  <si>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</si>
  <si>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</si>
  <si>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</si>
  <si>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</si>
  <si>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</si>
  <si>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</si>
  <si>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</si>
  <si>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</si>
  <si>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</si>
  <si>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</si>
  <si>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</si>
  <si>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</si>
  <si>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</si>
  <si>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</si>
  <si>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</si>
  <si>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</si>
  <si>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</si>
  <si>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</si>
  <si>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</si>
  <si>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</si>
  <si>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</si>
  <si>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</si>
  <si>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</si>
  <si>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</si>
  <si>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</si>
  <si>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</si>
  <si>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</si>
  <si>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</si>
  <si>
    <t>ПРАЙМ БИЗНЕС КОНСУЛТИНГ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</si>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</sst>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44943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ПРАЙМ БИЗНЕС КОНСУЛТИНГ АД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44943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991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>
        <v>175433155</v>
      </c>
    </row>
    <row r="17" spans="1:2" ht="15">
      <c r="A17" s="7" t="s">
        <v>920</v>
      </c>
      <c r="B17" s="577" t="s">
        <v>1001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996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968</v>
      </c>
      <c r="B26" s="579" t="s">
        <v>1000</v>
      </c>
    </row>
    <row r="27" spans="1:2" ht="15">
      <c r="A27" s="10" t="s">
        <v>969</v>
      </c>
      <c r="B27" s="579" t="s">
        <v>990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50644</v>
      </c>
      <c r="D6" s="675">
        <f aca="true" t="shared" si="0" ref="D6:D15">C6-E6</f>
        <v>0</v>
      </c>
      <c r="E6" s="674">
        <f>'1-Баланс'!G95</f>
        <v>50644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46431</v>
      </c>
      <c r="D7" s="675">
        <f t="shared" si="0"/>
        <v>10595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775</v>
      </c>
      <c r="D8" s="675">
        <f t="shared" si="0"/>
        <v>0</v>
      </c>
      <c r="E8" s="674">
        <f>ABS('2-Отчет за доходите'!C44)-ABS('2-Отчет за доходите'!G44)</f>
        <v>775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219</v>
      </c>
      <c r="D9" s="675">
        <f t="shared" si="0"/>
        <v>0</v>
      </c>
      <c r="E9" s="674">
        <f>'3-Отчет за паричния поток'!C45</f>
        <v>219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689</v>
      </c>
      <c r="D10" s="675">
        <f t="shared" si="0"/>
        <v>0</v>
      </c>
      <c r="E10" s="674">
        <f>'3-Отчет за паричния поток'!C46</f>
        <v>689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46431</v>
      </c>
      <c r="D11" s="675">
        <f t="shared" si="0"/>
        <v>0</v>
      </c>
      <c r="E11" s="674">
        <f>'4-Отчет за собствения капитал'!L34</f>
        <v>46431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6863</v>
      </c>
      <c r="D12" s="675">
        <f t="shared" si="0"/>
        <v>0</v>
      </c>
      <c r="E12" s="674">
        <f>'Справка 5'!C27+'Справка 5'!C97</f>
        <v>6863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-9780</v>
      </c>
      <c r="E15" s="674">
        <f>'Справка 5'!C148+'Справка 5'!C78</f>
        <v>9780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110.71428571428571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0.01669143460188236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0.18395442677427012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0.015302898665192324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1.884703196347032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10.29314028008545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10.29314028008545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2.4849276050320435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0.16354141941609304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0.3181818181818182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0.00013821972987915646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0.09073679222932952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0.08318853171155517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1093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0.023540307122396676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0.6632344033918837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3.847488584474886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</v>
      </c>
    </row>
    <row r="7" spans="1:8" ht="1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</v>
      </c>
    </row>
    <row r="12" spans="1:8" ht="1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7181</v>
      </c>
    </row>
    <row r="23" spans="1:8" ht="1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6863</v>
      </c>
    </row>
    <row r="24" spans="1:8" ht="1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7181</v>
      </c>
    </row>
    <row r="34" spans="1:8" ht="1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76</v>
      </c>
    </row>
    <row r="41" spans="1:8" ht="1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7279</v>
      </c>
    </row>
    <row r="42" spans="1:8" ht="1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6735</v>
      </c>
    </row>
    <row r="50" spans="1:8" ht="1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20432</v>
      </c>
    </row>
    <row r="52" spans="1:8" ht="1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5701</v>
      </c>
    </row>
    <row r="53" spans="1:8" ht="1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</v>
      </c>
    </row>
    <row r="55" spans="1:8" ht="1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32896</v>
      </c>
    </row>
    <row r="58" spans="1:8" ht="1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9780</v>
      </c>
    </row>
    <row r="59" spans="1:8" ht="1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9780</v>
      </c>
    </row>
    <row r="62" spans="1:8" ht="1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9780</v>
      </c>
    </row>
    <row r="65" spans="1:8" ht="1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688</v>
      </c>
    </row>
    <row r="67" spans="1:8" ht="1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689</v>
      </c>
    </row>
    <row r="70" spans="1:8" ht="1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43365</v>
      </c>
    </row>
    <row r="72" spans="1:8" ht="1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50644</v>
      </c>
    </row>
    <row r="73" spans="1:8" ht="1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9000</v>
      </c>
    </row>
    <row r="87" spans="1:8" ht="1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820</v>
      </c>
    </row>
    <row r="88" spans="1:8" ht="1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828</v>
      </c>
    </row>
    <row r="89" spans="1:8" ht="1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775</v>
      </c>
    </row>
    <row r="92" spans="1:8" ht="1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1595</v>
      </c>
    </row>
    <row r="94" spans="1:8" ht="1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46431</v>
      </c>
    </row>
    <row r="95" spans="1:8" ht="1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4213</v>
      </c>
    </row>
    <row r="111" spans="1:8" ht="1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3538</v>
      </c>
    </row>
    <row r="112" spans="1:8" ht="1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568</v>
      </c>
    </row>
    <row r="113" spans="1:8" ht="1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94</v>
      </c>
    </row>
    <row r="114" spans="1:8" ht="1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4213</v>
      </c>
    </row>
    <row r="121" spans="1:8" ht="1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4213</v>
      </c>
    </row>
    <row r="125" spans="1:8" ht="1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50644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204</v>
      </c>
    </row>
    <row r="129" spans="1:8" ht="1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93</v>
      </c>
    </row>
    <row r="131" spans="1:8" ht="1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250</v>
      </c>
    </row>
    <row r="135" spans="1:8" ht="1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238</v>
      </c>
    </row>
    <row r="136" spans="1:8" ht="1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557</v>
      </c>
    </row>
    <row r="138" spans="1:8" ht="1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318</v>
      </c>
    </row>
    <row r="139" spans="1:8" ht="1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319</v>
      </c>
    </row>
    <row r="143" spans="1:8" ht="1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876</v>
      </c>
    </row>
    <row r="144" spans="1:8" ht="1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775</v>
      </c>
    </row>
    <row r="145" spans="1:8" ht="1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876</v>
      </c>
    </row>
    <row r="148" spans="1:8" ht="1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775</v>
      </c>
    </row>
    <row r="149" spans="1:8" ht="1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775</v>
      </c>
    </row>
    <row r="154" spans="1:8" ht="1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775</v>
      </c>
    </row>
    <row r="156" spans="1:8" ht="1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1651</v>
      </c>
    </row>
    <row r="157" spans="1:8" ht="1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</v>
      </c>
    </row>
    <row r="158" spans="1:8" ht="1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</v>
      </c>
    </row>
    <row r="162" spans="1:8" ht="1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1044</v>
      </c>
    </row>
    <row r="165" spans="1:8" ht="1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590</v>
      </c>
    </row>
    <row r="166" spans="1:8" ht="1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</v>
      </c>
    </row>
    <row r="167" spans="1:8" ht="1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1644</v>
      </c>
    </row>
    <row r="170" spans="1:8" ht="1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1651</v>
      </c>
    </row>
    <row r="171" spans="1:8" ht="1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1651</v>
      </c>
    </row>
    <row r="175" spans="1:8" ht="1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1651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</v>
      </c>
    </row>
    <row r="182" spans="1:8" ht="1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-191</v>
      </c>
    </row>
    <row r="183" spans="1:8" ht="1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-94</v>
      </c>
    </row>
    <row r="185" spans="1:8" ht="1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11</v>
      </c>
    </row>
    <row r="186" spans="1:8" ht="1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</v>
      </c>
    </row>
    <row r="187" spans="1:8" ht="1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-293</v>
      </c>
    </row>
    <row r="192" spans="1:8" ht="1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-564</v>
      </c>
    </row>
    <row r="195" spans="1:8" ht="1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</v>
      </c>
    </row>
    <row r="196" spans="1:8" ht="1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561</v>
      </c>
    </row>
    <row r="197" spans="1:8" ht="1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-41334</v>
      </c>
    </row>
    <row r="198" spans="1:8" ht="1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10008</v>
      </c>
    </row>
    <row r="199" spans="1:8" ht="1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590</v>
      </c>
    </row>
    <row r="200" spans="1:8" ht="1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-30735</v>
      </c>
    </row>
    <row r="203" spans="1:8" ht="1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31500</v>
      </c>
    </row>
    <row r="204" spans="1:8" ht="1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31498</v>
      </c>
    </row>
    <row r="212" spans="1:8" ht="1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470</v>
      </c>
    </row>
    <row r="213" spans="1:8" ht="1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219</v>
      </c>
    </row>
    <row r="214" spans="1:8" ht="1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689</v>
      </c>
    </row>
    <row r="215" spans="1:8" ht="1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22500</v>
      </c>
    </row>
    <row r="236" spans="1:8" ht="1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9000</v>
      </c>
    </row>
    <row r="258" spans="1:8" ht="1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828</v>
      </c>
    </row>
    <row r="351" spans="1:8" ht="1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828</v>
      </c>
    </row>
    <row r="355" spans="1:8" ht="1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775</v>
      </c>
    </row>
    <row r="356" spans="1:8" ht="1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1603</v>
      </c>
    </row>
    <row r="369" spans="1:8" ht="1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1603</v>
      </c>
    </row>
    <row r="372" spans="1:8" ht="1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14156</v>
      </c>
    </row>
    <row r="417" spans="1:8" ht="1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14156</v>
      </c>
    </row>
    <row r="421" spans="1:8" ht="1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775</v>
      </c>
    </row>
    <row r="422" spans="1:8" ht="1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31500</v>
      </c>
    </row>
    <row r="434" spans="1:8" ht="1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46431</v>
      </c>
    </row>
    <row r="435" spans="1:8" ht="1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46431</v>
      </c>
    </row>
    <row r="438" spans="1:8" ht="1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39</v>
      </c>
    </row>
    <row r="465" spans="1:8" ht="1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6863</v>
      </c>
    </row>
    <row r="478" spans="1:8" ht="1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6863</v>
      </c>
    </row>
    <row r="479" spans="1:8" ht="1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6863</v>
      </c>
    </row>
    <row r="489" spans="1:8" ht="1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6903</v>
      </c>
    </row>
    <row r="491" spans="1:8" ht="1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318</v>
      </c>
    </row>
    <row r="508" spans="1:8" ht="1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318</v>
      </c>
    </row>
    <row r="511" spans="1:8" ht="1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318</v>
      </c>
    </row>
    <row r="519" spans="1:8" ht="1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319</v>
      </c>
    </row>
    <row r="521" spans="1:8" ht="1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39</v>
      </c>
    </row>
    <row r="555" spans="1:8" ht="1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7181</v>
      </c>
    </row>
    <row r="568" spans="1:8" ht="1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6863</v>
      </c>
    </row>
    <row r="569" spans="1:8" ht="1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7181</v>
      </c>
    </row>
    <row r="579" spans="1:8" ht="1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7222</v>
      </c>
    </row>
    <row r="581" spans="1:8" ht="1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39</v>
      </c>
    </row>
    <row r="645" spans="1:8" ht="1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7181</v>
      </c>
    </row>
    <row r="658" spans="1:8" ht="1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6863</v>
      </c>
    </row>
    <row r="659" spans="1:8" ht="1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7181</v>
      </c>
    </row>
    <row r="669" spans="1:8" ht="1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7222</v>
      </c>
    </row>
    <row r="671" spans="1:8" ht="1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16</v>
      </c>
    </row>
    <row r="675" spans="1:8" ht="1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17</v>
      </c>
    </row>
    <row r="680" spans="1:8" ht="1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17</v>
      </c>
    </row>
    <row r="701" spans="1:8" ht="1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18</v>
      </c>
    </row>
    <row r="765" spans="1:8" ht="1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19</v>
      </c>
    </row>
    <row r="770" spans="1:8" ht="1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19</v>
      </c>
    </row>
    <row r="791" spans="1:8" ht="1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18</v>
      </c>
    </row>
    <row r="855" spans="1:8" ht="1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19</v>
      </c>
    </row>
    <row r="860" spans="1:8" ht="1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19</v>
      </c>
    </row>
    <row r="881" spans="1:8" ht="1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21</v>
      </c>
    </row>
    <row r="885" spans="1:8" ht="1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22</v>
      </c>
    </row>
    <row r="890" spans="1:8" ht="1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7181</v>
      </c>
    </row>
    <row r="898" spans="1:8" ht="1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6863</v>
      </c>
    </row>
    <row r="899" spans="1:8" ht="1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7181</v>
      </c>
    </row>
    <row r="909" spans="1:8" ht="1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7203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76</v>
      </c>
    </row>
    <row r="923" spans="1:8" ht="1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6735</v>
      </c>
    </row>
    <row r="924" spans="1:8" ht="1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6735</v>
      </c>
    </row>
    <row r="925" spans="1:8" ht="1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20432</v>
      </c>
    </row>
    <row r="929" spans="1:8" ht="1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5701</v>
      </c>
    </row>
    <row r="930" spans="1:8" ht="1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</v>
      </c>
    </row>
    <row r="933" spans="1:8" ht="1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</v>
      </c>
    </row>
    <row r="935" spans="1:8" ht="1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32896</v>
      </c>
    </row>
    <row r="943" spans="1:8" ht="1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32972</v>
      </c>
    </row>
    <row r="944" spans="1:8" ht="1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6735</v>
      </c>
    </row>
    <row r="956" spans="1:8" ht="1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6735</v>
      </c>
    </row>
    <row r="957" spans="1:8" ht="1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20432</v>
      </c>
    </row>
    <row r="961" spans="1:8" ht="1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5701</v>
      </c>
    </row>
    <row r="962" spans="1:8" ht="1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</v>
      </c>
    </row>
    <row r="965" spans="1:8" ht="1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</v>
      </c>
    </row>
    <row r="967" spans="1:8" ht="1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32896</v>
      </c>
    </row>
    <row r="975" spans="1:8" ht="1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32896</v>
      </c>
    </row>
    <row r="976" spans="1:8" ht="1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76</v>
      </c>
    </row>
    <row r="987" spans="1:8" ht="1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</v>
      </c>
    </row>
    <row r="1008" spans="1:8" ht="1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3538</v>
      </c>
    </row>
    <row r="1025" spans="1:8" ht="1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3538</v>
      </c>
    </row>
    <row r="1028" spans="1:8" ht="1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675</v>
      </c>
    </row>
    <row r="1039" spans="1:8" ht="1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568</v>
      </c>
    </row>
    <row r="1040" spans="1:8" ht="1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94</v>
      </c>
    </row>
    <row r="1041" spans="1:8" ht="1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4213</v>
      </c>
    </row>
    <row r="1050" spans="1:8" ht="1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4213</v>
      </c>
    </row>
    <row r="1051" spans="1:8" ht="1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3538</v>
      </c>
    </row>
    <row r="1068" spans="1:8" ht="1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3538</v>
      </c>
    </row>
    <row r="1071" spans="1:8" ht="1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675</v>
      </c>
    </row>
    <row r="1082" spans="1:8" ht="1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568</v>
      </c>
    </row>
    <row r="1083" spans="1:8" ht="1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94</v>
      </c>
    </row>
    <row r="1084" spans="1:8" ht="1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4213</v>
      </c>
    </row>
    <row r="1093" spans="1:8" ht="1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4213</v>
      </c>
    </row>
    <row r="1094" spans="1:8" ht="1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7774302</v>
      </c>
    </row>
    <row r="1198" spans="1:8" ht="1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7782380</v>
      </c>
    </row>
    <row r="1203" spans="1:8" ht="1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12225</v>
      </c>
    </row>
    <row r="1204" spans="1:8" ht="1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12225</v>
      </c>
    </row>
    <row r="1211" spans="1:8" ht="1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7081</v>
      </c>
    </row>
    <row r="1240" spans="1:8" ht="1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7181</v>
      </c>
    </row>
    <row r="1245" spans="1:8" ht="1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9780</v>
      </c>
    </row>
    <row r="1246" spans="1:8" ht="1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9780</v>
      </c>
    </row>
    <row r="1253" spans="1:8" ht="1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7081</v>
      </c>
    </row>
    <row r="1282" spans="1:8" ht="1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7181</v>
      </c>
    </row>
    <row r="1287" spans="1:8" ht="1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9780</v>
      </c>
    </row>
    <row r="1288" spans="1:8" ht="1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6863</v>
      </c>
    </row>
    <row r="1297" spans="1:8" ht="1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9780</v>
      </c>
    </row>
    <row r="1300" spans="1:8" ht="1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16961</v>
      </c>
    </row>
    <row r="1301" spans="1:8" ht="1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9780</v>
      </c>
    </row>
    <row r="1320" spans="1:8" ht="1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10098</v>
      </c>
    </row>
    <row r="1321" spans="1:8" ht="1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6863</v>
      </c>
    </row>
    <row r="1327" spans="1:8" ht="1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6863</v>
      </c>
    </row>
    <row r="1331" spans="1:8" ht="1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0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13336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13336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21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</v>
      </c>
      <c r="D20" s="598">
        <f>SUM(D12:D19)</f>
        <v>24</v>
      </c>
      <c r="E20" s="89" t="s">
        <v>54</v>
      </c>
      <c r="F20" s="93" t="s">
        <v>55</v>
      </c>
      <c r="G20" s="197">
        <v>9000</v>
      </c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9000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820</v>
      </c>
      <c r="H28" s="596">
        <f>SUM(H29:H31)</f>
        <v>609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828</v>
      </c>
      <c r="H29" s="196">
        <v>617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775</v>
      </c>
      <c r="H32" s="196">
        <v>211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1595</v>
      </c>
      <c r="H34" s="598">
        <f>H28+H32+H33</f>
        <v>820</v>
      </c>
    </row>
    <row r="35" spans="1:8" ht="15">
      <c r="A35" s="89" t="s">
        <v>106</v>
      </c>
      <c r="B35" s="94" t="s">
        <v>107</v>
      </c>
      <c r="C35" s="595">
        <f>SUM(C36:C39)</f>
        <v>7181</v>
      </c>
      <c r="D35" s="596">
        <f>SUM(D36:D39)</f>
        <v>6863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6863</v>
      </c>
      <c r="D36" s="196">
        <v>6863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46431</v>
      </c>
      <c r="H37" s="600">
        <f>H26+H18+H34</f>
        <v>14156</v>
      </c>
    </row>
    <row r="38" spans="1:13" ht="15">
      <c r="A38" s="89" t="s">
        <v>113</v>
      </c>
      <c r="B38" s="91" t="s">
        <v>114</v>
      </c>
      <c r="C38" s="197">
        <v>318</v>
      </c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12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7181</v>
      </c>
      <c r="D46" s="598">
        <f>D35+D40+D45</f>
        <v>6863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76</v>
      </c>
      <c r="D55" s="479">
        <v>76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7279</v>
      </c>
      <c r="D56" s="602">
        <f>D20+D21+D22+D28+D33+D46+D52+D54+D55</f>
        <v>6963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12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4213</v>
      </c>
      <c r="H61" s="596">
        <f>SUM(H62:H68)</f>
        <v>3536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3538</v>
      </c>
      <c r="H62" s="197">
        <v>3503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568</v>
      </c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94</v>
      </c>
      <c r="H64" s="197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7">
        <v>20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">
      <c r="A68" s="89" t="s">
        <v>206</v>
      </c>
      <c r="B68" s="91" t="s">
        <v>207</v>
      </c>
      <c r="C68" s="197">
        <v>6735</v>
      </c>
      <c r="D68" s="196">
        <v>6077</v>
      </c>
      <c r="E68" s="89" t="s">
        <v>212</v>
      </c>
      <c r="F68" s="93" t="s">
        <v>213</v>
      </c>
      <c r="G68" s="197">
        <v>1</v>
      </c>
      <c r="H68" s="197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>
        <v>1</v>
      </c>
    </row>
    <row r="70" spans="1:8" ht="15">
      <c r="A70" s="89" t="s">
        <v>214</v>
      </c>
      <c r="B70" s="91" t="s">
        <v>215</v>
      </c>
      <c r="C70" s="197">
        <v>20432</v>
      </c>
      <c r="D70" s="196">
        <v>4123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5701</v>
      </c>
      <c r="D71" s="196">
        <v>302</v>
      </c>
      <c r="E71" s="474" t="s">
        <v>47</v>
      </c>
      <c r="F71" s="95" t="s">
        <v>223</v>
      </c>
      <c r="G71" s="597">
        <f>G59+G60+G61+G69+G70</f>
        <v>4213</v>
      </c>
      <c r="H71" s="598">
        <f>H59+H60+H61+H69+H70</f>
        <v>3537</v>
      </c>
    </row>
    <row r="72" spans="1:8" ht="1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32896</v>
      </c>
      <c r="D76" s="598">
        <f>SUM(D68:D75)</f>
        <v>10523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9780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4213</v>
      </c>
      <c r="H79" s="600">
        <f>H71+H73+H75+H77</f>
        <v>3537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9780</v>
      </c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>
        <v>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688</v>
      </c>
      <c r="D89" s="196">
        <v>22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</v>
      </c>
      <c r="D90" s="196">
        <v>190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689</v>
      </c>
      <c r="D92" s="598">
        <f>SUM(D88:D91)</f>
        <v>219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43365</v>
      </c>
      <c r="D94" s="602">
        <f>D65+D76+D85+D92+D93</f>
        <v>10742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50644</v>
      </c>
      <c r="D95" s="604">
        <f>D94+D56</f>
        <v>17705</v>
      </c>
      <c r="E95" s="229" t="s">
        <v>941</v>
      </c>
      <c r="F95" s="489" t="s">
        <v>268</v>
      </c>
      <c r="G95" s="603">
        <f>G37+G40+G56+G79</f>
        <v>50644</v>
      </c>
      <c r="H95" s="604">
        <f>H37+H40+H56+H79</f>
        <v>17705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44943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>
        <v>2</v>
      </c>
      <c r="H12" s="317">
        <v>5</v>
      </c>
    </row>
    <row r="13" spans="1:8" ht="15">
      <c r="A13" s="194" t="s">
        <v>279</v>
      </c>
      <c r="B13" s="190" t="s">
        <v>280</v>
      </c>
      <c r="C13" s="316">
        <v>204</v>
      </c>
      <c r="D13" s="317">
        <v>43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93</v>
      </c>
      <c r="D15" s="317">
        <v>152</v>
      </c>
      <c r="E15" s="245" t="s">
        <v>79</v>
      </c>
      <c r="F15" s="240" t="s">
        <v>289</v>
      </c>
      <c r="G15" s="316">
        <v>5</v>
      </c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12</v>
      </c>
      <c r="E16" s="236" t="s">
        <v>52</v>
      </c>
      <c r="F16" s="264" t="s">
        <v>292</v>
      </c>
      <c r="G16" s="628">
        <f>SUM(G12:G15)</f>
        <v>7</v>
      </c>
      <c r="H16" s="629">
        <f>SUM(H12:H15)</f>
        <v>5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250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238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557</v>
      </c>
      <c r="D22" s="629">
        <f>SUM(D12:D18)+D19</f>
        <v>215</v>
      </c>
      <c r="E22" s="194" t="s">
        <v>309</v>
      </c>
      <c r="F22" s="237" t="s">
        <v>310</v>
      </c>
      <c r="G22" s="316">
        <v>1044</v>
      </c>
      <c r="H22" s="317">
        <v>84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590</v>
      </c>
      <c r="H23" s="317">
        <v>120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</v>
      </c>
      <c r="H24" s="317">
        <v>279</v>
      </c>
    </row>
    <row r="25" spans="1:8" ht="30.75">
      <c r="A25" s="194" t="s">
        <v>316</v>
      </c>
      <c r="B25" s="237" t="s">
        <v>317</v>
      </c>
      <c r="C25" s="316">
        <f>301+17</f>
        <v>318</v>
      </c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1644</v>
      </c>
      <c r="H27" s="629">
        <f>SUM(H22:H26)</f>
        <v>483</v>
      </c>
    </row>
    <row r="28" spans="1:8" ht="15">
      <c r="A28" s="194" t="s">
        <v>79</v>
      </c>
      <c r="B28" s="237" t="s">
        <v>327</v>
      </c>
      <c r="C28" s="316">
        <v>1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319</v>
      </c>
      <c r="D29" s="629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876</v>
      </c>
      <c r="D31" s="635">
        <f>D29+D22</f>
        <v>232</v>
      </c>
      <c r="E31" s="251" t="s">
        <v>824</v>
      </c>
      <c r="F31" s="266" t="s">
        <v>331</v>
      </c>
      <c r="G31" s="253">
        <f>G16+G18+G27</f>
        <v>1651</v>
      </c>
      <c r="H31" s="254">
        <f>H16+H18+H27</f>
        <v>488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775</v>
      </c>
      <c r="D33" s="244">
        <f>IF((H31-D31)&gt;0,H31-D31,0)</f>
        <v>256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876</v>
      </c>
      <c r="D36" s="637">
        <f>D31-D34+D35</f>
        <v>232</v>
      </c>
      <c r="E36" s="262" t="s">
        <v>346</v>
      </c>
      <c r="F36" s="256" t="s">
        <v>347</v>
      </c>
      <c r="G36" s="267">
        <f>G35-G34+G31</f>
        <v>1651</v>
      </c>
      <c r="H36" s="268">
        <f>H35-H34+H31</f>
        <v>488</v>
      </c>
    </row>
    <row r="37" spans="1:8" ht="15.75">
      <c r="A37" s="261" t="s">
        <v>348</v>
      </c>
      <c r="B37" s="231" t="s">
        <v>349</v>
      </c>
      <c r="C37" s="634">
        <f>IF((G36-C36)&gt;0,G36-C36,0)</f>
        <v>775</v>
      </c>
      <c r="D37" s="635">
        <f>IF((H36-D36)&gt;0,H36-D36,0)</f>
        <v>256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775</v>
      </c>
      <c r="D42" s="244">
        <f>+IF((H36-D36-D38)&gt;0,H36-D36-D38,0)</f>
        <v>256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775</v>
      </c>
      <c r="D44" s="268">
        <f>IF(H42=0,IF(D42-D43&gt;0,D42-D43+H43,0),IF(H42-H43&lt;0,H43-H42+D42,0))</f>
        <v>256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1651</v>
      </c>
      <c r="D45" s="631">
        <f>D36+D38+D42</f>
        <v>488</v>
      </c>
      <c r="E45" s="270" t="s">
        <v>373</v>
      </c>
      <c r="F45" s="272" t="s">
        <v>374</v>
      </c>
      <c r="G45" s="630">
        <f>G42+G36</f>
        <v>1651</v>
      </c>
      <c r="H45" s="631">
        <f>H42+H36</f>
        <v>488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44943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</v>
      </c>
      <c r="D11" s="196">
        <v>13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-191</v>
      </c>
      <c r="D12" s="196">
        <v>-68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-94</v>
      </c>
      <c r="D14" s="196">
        <v>-55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11</v>
      </c>
      <c r="D15" s="196">
        <v>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-10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-12</v>
      </c>
      <c r="D20" s="196">
        <v>-48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-293</v>
      </c>
      <c r="D21" s="659">
        <f>SUM(D11:D20)</f>
        <v>-141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-564</v>
      </c>
      <c r="D25" s="196">
        <v>-1501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</v>
      </c>
      <c r="D26" s="196">
        <v>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561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-41334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10008</v>
      </c>
      <c r="D29" s="196">
        <v>1454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590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-30735</v>
      </c>
      <c r="D33" s="659">
        <f>SUM(D23:D32)</f>
        <v>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31500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31498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470</v>
      </c>
      <c r="D44" s="307">
        <f>D43+D33+D21</f>
        <v>-131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219</v>
      </c>
      <c r="D45" s="309">
        <v>350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689</v>
      </c>
      <c r="D46" s="311">
        <f>D45+D44</f>
        <v>219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44943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828</v>
      </c>
      <c r="J13" s="584">
        <f>'1-Баланс'!H30+'1-Баланс'!H33</f>
        <v>-8</v>
      </c>
      <c r="K13" s="585"/>
      <c r="L13" s="584">
        <f>SUM(C13:K13)</f>
        <v>14156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828</v>
      </c>
      <c r="J17" s="653">
        <f t="shared" si="2"/>
        <v>-8</v>
      </c>
      <c r="K17" s="653">
        <f t="shared" si="2"/>
        <v>0</v>
      </c>
      <c r="L17" s="584">
        <f t="shared" si="1"/>
        <v>14156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775</v>
      </c>
      <c r="J18" s="584">
        <f>+'1-Баланс'!G33</f>
        <v>0</v>
      </c>
      <c r="K18" s="585"/>
      <c r="L18" s="584">
        <f t="shared" si="1"/>
        <v>775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22500</v>
      </c>
      <c r="D30" s="316">
        <v>9000</v>
      </c>
      <c r="E30" s="316"/>
      <c r="F30" s="316"/>
      <c r="G30" s="316"/>
      <c r="H30" s="316"/>
      <c r="I30" s="316"/>
      <c r="J30" s="316"/>
      <c r="K30" s="316"/>
      <c r="L30" s="584">
        <f t="shared" si="1"/>
        <v>31500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1603</v>
      </c>
      <c r="J31" s="653">
        <f t="shared" si="6"/>
        <v>-8</v>
      </c>
      <c r="K31" s="653">
        <f t="shared" si="6"/>
        <v>0</v>
      </c>
      <c r="L31" s="584">
        <f t="shared" si="1"/>
        <v>46431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1603</v>
      </c>
      <c r="J34" s="587">
        <f t="shared" si="7"/>
        <v>-8</v>
      </c>
      <c r="K34" s="587">
        <f t="shared" si="7"/>
        <v>0</v>
      </c>
      <c r="L34" s="651">
        <f t="shared" si="1"/>
        <v>46431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44943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7">
      <selection activeCell="A63" sqref="A63: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">
      <c r="A14" s="679" t="s">
        <v>999</v>
      </c>
      <c r="B14" s="680"/>
      <c r="C14" s="92">
        <v>6763</v>
      </c>
      <c r="D14" s="92">
        <v>85.08</v>
      </c>
      <c r="E14" s="92"/>
      <c r="F14" s="469">
        <f t="shared" si="0"/>
        <v>6763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6863</v>
      </c>
      <c r="D27" s="472"/>
      <c r="E27" s="472">
        <f>SUM(E12:E26)</f>
        <v>0</v>
      </c>
      <c r="F27" s="472">
        <f>SUM(F12:F26)</f>
        <v>6863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9780</v>
      </c>
      <c r="D63" s="700">
        <v>0.0286</v>
      </c>
      <c r="E63" s="92">
        <v>9780</v>
      </c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9780</v>
      </c>
      <c r="D78" s="472"/>
      <c r="E78" s="472">
        <f>SUM(E63:E77)</f>
        <v>9780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16961</v>
      </c>
      <c r="D79" s="472"/>
      <c r="E79" s="472">
        <f>E78+E61+E44+E27</f>
        <v>10098</v>
      </c>
      <c r="F79" s="472">
        <f>F78+F61+F44+F27</f>
        <v>6863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44943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E34" sqref="E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39</v>
      </c>
      <c r="E14" s="328"/>
      <c r="F14" s="328"/>
      <c r="G14" s="329">
        <f t="shared" si="2"/>
        <v>39</v>
      </c>
      <c r="H14" s="328"/>
      <c r="I14" s="328"/>
      <c r="J14" s="329">
        <f t="shared" si="3"/>
        <v>39</v>
      </c>
      <c r="K14" s="328">
        <v>16</v>
      </c>
      <c r="L14" s="328">
        <v>2</v>
      </c>
      <c r="M14" s="328"/>
      <c r="N14" s="329">
        <f t="shared" si="4"/>
        <v>18</v>
      </c>
      <c r="O14" s="328"/>
      <c r="P14" s="328"/>
      <c r="Q14" s="329">
        <f t="shared" si="0"/>
        <v>18</v>
      </c>
      <c r="R14" s="340">
        <f t="shared" si="1"/>
        <v>21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1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17</v>
      </c>
      <c r="L19" s="330">
        <f>SUM(L11:L18)</f>
        <v>2</v>
      </c>
      <c r="M19" s="330">
        <f>SUM(M11:M18)</f>
        <v>0</v>
      </c>
      <c r="N19" s="329">
        <f t="shared" si="4"/>
        <v>19</v>
      </c>
      <c r="O19" s="330">
        <f>SUM(O11:O18)</f>
        <v>0</v>
      </c>
      <c r="P19" s="330">
        <f>SUM(P11:P18)</f>
        <v>0</v>
      </c>
      <c r="Q19" s="329">
        <f t="shared" si="0"/>
        <v>19</v>
      </c>
      <c r="R19" s="340">
        <f t="shared" si="1"/>
        <v>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6863</v>
      </c>
      <c r="E30" s="335">
        <f aca="true" t="shared" si="6" ref="E30:P30">SUM(E31:E34)</f>
        <v>318</v>
      </c>
      <c r="F30" s="335">
        <f t="shared" si="6"/>
        <v>0</v>
      </c>
      <c r="G30" s="336">
        <f t="shared" si="2"/>
        <v>7181</v>
      </c>
      <c r="H30" s="335">
        <f t="shared" si="6"/>
        <v>0</v>
      </c>
      <c r="I30" s="335">
        <f t="shared" si="6"/>
        <v>0</v>
      </c>
      <c r="J30" s="336">
        <f t="shared" si="3"/>
        <v>7181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7181</v>
      </c>
    </row>
    <row r="31" spans="1:18" ht="15">
      <c r="A31" s="339"/>
      <c r="B31" s="321" t="s">
        <v>108</v>
      </c>
      <c r="C31" s="152" t="s">
        <v>563</v>
      </c>
      <c r="D31" s="328">
        <v>6863</v>
      </c>
      <c r="E31" s="328"/>
      <c r="F31" s="328"/>
      <c r="G31" s="329">
        <f t="shared" si="2"/>
        <v>6863</v>
      </c>
      <c r="H31" s="328"/>
      <c r="I31" s="328"/>
      <c r="J31" s="329">
        <f t="shared" si="3"/>
        <v>6863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6863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>
        <v>318</v>
      </c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6863</v>
      </c>
      <c r="E41" s="330">
        <f aca="true" t="shared" si="10" ref="E41:P41">E30+E35+E40</f>
        <v>318</v>
      </c>
      <c r="F41" s="330">
        <f t="shared" si="10"/>
        <v>0</v>
      </c>
      <c r="G41" s="329">
        <f t="shared" si="2"/>
        <v>7181</v>
      </c>
      <c r="H41" s="330">
        <f t="shared" si="10"/>
        <v>0</v>
      </c>
      <c r="I41" s="330">
        <f t="shared" si="10"/>
        <v>0</v>
      </c>
      <c r="J41" s="329">
        <f t="shared" si="3"/>
        <v>7181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7181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6903</v>
      </c>
      <c r="E43" s="349">
        <f>E19+E20+E22+E28+E41+E42</f>
        <v>319</v>
      </c>
      <c r="F43" s="349">
        <f aca="true" t="shared" si="11" ref="F43:R43">F19+F20+F22+F28+F41+F42</f>
        <v>0</v>
      </c>
      <c r="G43" s="349">
        <f t="shared" si="11"/>
        <v>7222</v>
      </c>
      <c r="H43" s="349">
        <f t="shared" si="11"/>
        <v>0</v>
      </c>
      <c r="I43" s="349">
        <f t="shared" si="11"/>
        <v>0</v>
      </c>
      <c r="J43" s="349">
        <f t="shared" si="11"/>
        <v>7222</v>
      </c>
      <c r="K43" s="349">
        <f t="shared" si="11"/>
        <v>17</v>
      </c>
      <c r="L43" s="349">
        <f t="shared" si="11"/>
        <v>2</v>
      </c>
      <c r="M43" s="349">
        <f t="shared" si="11"/>
        <v>0</v>
      </c>
      <c r="N43" s="349">
        <f t="shared" si="11"/>
        <v>19</v>
      </c>
      <c r="O43" s="349">
        <f t="shared" si="11"/>
        <v>0</v>
      </c>
      <c r="P43" s="349">
        <f t="shared" si="11"/>
        <v>0</v>
      </c>
      <c r="Q43" s="349">
        <f t="shared" si="11"/>
        <v>19</v>
      </c>
      <c r="R43" s="350">
        <f t="shared" si="11"/>
        <v>7203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44943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ПРАЙМ БИЗНЕС КОНСУЛТИНГ АД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1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76</v>
      </c>
      <c r="D23" s="443"/>
      <c r="E23" s="442">
        <f t="shared" si="0"/>
        <v>76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6735</v>
      </c>
      <c r="D26" s="362">
        <f>SUM(D27:D29)</f>
        <v>6735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6735</v>
      </c>
      <c r="D27" s="368">
        <v>6735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20432</v>
      </c>
      <c r="D31" s="368">
        <v>20432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5701</v>
      </c>
      <c r="D32" s="368">
        <v>5701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11</v>
      </c>
      <c r="D35" s="362">
        <f>SUM(D36:D39)</f>
        <v>11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11</v>
      </c>
      <c r="D37" s="368">
        <v>11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32896</v>
      </c>
      <c r="D45" s="438">
        <f>D26+D30+D31+D33+D32+D34+D35+D40</f>
        <v>32896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32972</v>
      </c>
      <c r="D46" s="444">
        <f>D45+D23+D21+D11</f>
        <v>32896</v>
      </c>
      <c r="E46" s="445">
        <f>E45+E23+E21+E11</f>
        <v>76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3538</v>
      </c>
      <c r="D73" s="137">
        <f>SUM(D74:D76)</f>
        <v>3538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f>3521+17</f>
        <v>3538</v>
      </c>
      <c r="D76" s="197">
        <f>3521+17</f>
        <v>3538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675</v>
      </c>
      <c r="D87" s="134">
        <f>SUM(D88:D92)+D96</f>
        <v>675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568</v>
      </c>
      <c r="D88" s="197">
        <v>568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94</v>
      </c>
      <c r="D89" s="197">
        <v>94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4213</v>
      </c>
      <c r="D98" s="433">
        <f>D87+D82+D77+D73+D97</f>
        <v>4213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4213</v>
      </c>
      <c r="D99" s="427">
        <f>D98+D70+D68</f>
        <v>4213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44943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9" sqref="I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6327300+1447002</f>
        <v>7774302</v>
      </c>
      <c r="D13" s="449"/>
      <c r="E13" s="449"/>
      <c r="F13" s="449">
        <f>6763+318</f>
        <v>7081</v>
      </c>
      <c r="G13" s="449"/>
      <c r="H13" s="449"/>
      <c r="I13" s="450">
        <f>F13+G13-H13</f>
        <v>7081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7782380</v>
      </c>
      <c r="D18" s="456">
        <f t="shared" si="1"/>
        <v>0</v>
      </c>
      <c r="E18" s="456">
        <f t="shared" si="1"/>
        <v>0</v>
      </c>
      <c r="F18" s="456">
        <f t="shared" si="1"/>
        <v>7181</v>
      </c>
      <c r="G18" s="456">
        <f t="shared" si="1"/>
        <v>0</v>
      </c>
      <c r="H18" s="456">
        <f t="shared" si="1"/>
        <v>0</v>
      </c>
      <c r="I18" s="457">
        <f t="shared" si="0"/>
        <v>7181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12225</v>
      </c>
      <c r="D20" s="449"/>
      <c r="E20" s="449"/>
      <c r="F20" s="449">
        <v>9780</v>
      </c>
      <c r="G20" s="449"/>
      <c r="H20" s="449"/>
      <c r="I20" s="450">
        <f t="shared" si="0"/>
        <v>9780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12225</v>
      </c>
      <c r="D27" s="456">
        <f t="shared" si="2"/>
        <v>0</v>
      </c>
      <c r="E27" s="456">
        <f t="shared" si="2"/>
        <v>0</v>
      </c>
      <c r="F27" s="456">
        <f t="shared" si="2"/>
        <v>9780</v>
      </c>
      <c r="G27" s="456">
        <f t="shared" si="2"/>
        <v>0</v>
      </c>
      <c r="H27" s="456">
        <f t="shared" si="2"/>
        <v>0</v>
      </c>
      <c r="I27" s="457">
        <f t="shared" si="0"/>
        <v>9780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44943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2021-12-10T13:26:48Z</cp:lastPrinted>
  <dcterms:created xsi:type="dcterms:W3CDTF">2006-09-16T00:00:00Z</dcterms:created>
  <dcterms:modified xsi:type="dcterms:W3CDTF">2023-01-30T14:21:03Z</dcterms:modified>
  <cp:category/>
  <cp:version/>
  <cp:contentType/>
  <cp:contentStatus/>
</cp:coreProperties>
</file>